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"/>
    </mc:Choice>
  </mc:AlternateContent>
  <bookViews>
    <workbookView xWindow="0" yWindow="240" windowWidth="21840" windowHeight="12120" activeTab="1"/>
  </bookViews>
  <sheets>
    <sheet name="с 1 по 4" sheetId="17" r:id="rId1"/>
    <sheet name="68,08" sheetId="20" r:id="rId2"/>
  </sheets>
  <definedNames>
    <definedName name="_xlnm._FilterDatabase" localSheetId="1" hidden="1">'68,08'!$A$1:$AB$99</definedName>
    <definedName name="_xlnm._FilterDatabase" localSheetId="0" hidden="1">'с 1 по 4'!$A$1:$AC$22</definedName>
    <definedName name="_xlnm.Print_Titles" localSheetId="1">'68,08'!$3:$7</definedName>
    <definedName name="_xlnm.Print_Titles" localSheetId="0">'с 1 по 4'!$3:$7</definedName>
  </definedNames>
  <calcPr calcId="162913" fullCalcOnLoad="1" refMode="R1C1"/>
</workbook>
</file>

<file path=xl/calcChain.xml><?xml version="1.0" encoding="utf-8"?>
<calcChain xmlns="http://schemas.openxmlformats.org/spreadsheetml/2006/main">
  <c r="D11" i="20" l="1"/>
  <c r="D14" i="20"/>
  <c r="P14" i="20"/>
  <c r="G10" i="20"/>
  <c r="K10" i="20"/>
  <c r="F10" i="20"/>
  <c r="E10" i="20"/>
  <c r="I10" i="20"/>
  <c r="D16" i="20"/>
  <c r="R21" i="20"/>
  <c r="L21" i="20"/>
  <c r="K21" i="20"/>
  <c r="J21" i="20"/>
  <c r="I21" i="20"/>
  <c r="H21" i="20"/>
  <c r="C21" i="20"/>
  <c r="G20" i="20"/>
  <c r="K20" i="20"/>
  <c r="F20" i="20"/>
  <c r="J20" i="20"/>
  <c r="E20" i="20"/>
  <c r="I20" i="20"/>
  <c r="K19" i="20"/>
  <c r="J19" i="20"/>
  <c r="I19" i="20"/>
  <c r="L19" i="20"/>
  <c r="D19" i="20"/>
  <c r="J18" i="20"/>
  <c r="I18" i="20"/>
  <c r="G18" i="20"/>
  <c r="K18" i="20"/>
  <c r="K17" i="20"/>
  <c r="I17" i="20"/>
  <c r="F17" i="20"/>
  <c r="J17" i="20"/>
  <c r="D17" i="20"/>
  <c r="K16" i="20"/>
  <c r="I16" i="20"/>
  <c r="F16" i="20"/>
  <c r="R14" i="20"/>
  <c r="L14" i="20"/>
  <c r="K14" i="20"/>
  <c r="J14" i="20"/>
  <c r="I14" i="20"/>
  <c r="C14" i="20"/>
  <c r="G13" i="20"/>
  <c r="K13" i="20"/>
  <c r="F13" i="20"/>
  <c r="J13" i="20"/>
  <c r="E13" i="20"/>
  <c r="K12" i="20"/>
  <c r="J12" i="20"/>
  <c r="I12" i="20"/>
  <c r="G11" i="20"/>
  <c r="K11" i="20"/>
  <c r="L11" i="20"/>
  <c r="F11" i="20"/>
  <c r="J11" i="20"/>
  <c r="E11" i="20"/>
  <c r="I11" i="20"/>
  <c r="H14" i="20"/>
  <c r="H22" i="20"/>
  <c r="J10" i="20"/>
  <c r="E21" i="20"/>
  <c r="I22" i="20"/>
  <c r="L10" i="20"/>
  <c r="F14" i="20"/>
  <c r="J15" i="20"/>
  <c r="L12" i="20"/>
  <c r="D21" i="20"/>
  <c r="P21" i="20"/>
  <c r="G14" i="20"/>
  <c r="L18" i="20"/>
  <c r="G21" i="20"/>
  <c r="K22" i="20"/>
  <c r="J16" i="20"/>
  <c r="L16" i="20"/>
  <c r="F21" i="20"/>
  <c r="J22" i="20"/>
  <c r="L20" i="20"/>
  <c r="I13" i="20"/>
  <c r="L13" i="20"/>
  <c r="E14" i="20"/>
  <c r="L17" i="20"/>
  <c r="G22" i="20"/>
  <c r="F22" i="20"/>
  <c r="K15" i="20"/>
  <c r="E22" i="20"/>
  <c r="I15" i="20"/>
</calcChain>
</file>

<file path=xl/sharedStrings.xml><?xml version="1.0" encoding="utf-8"?>
<sst xmlns="http://schemas.openxmlformats.org/spreadsheetml/2006/main" count="55" uniqueCount="29">
  <si>
    <t>Хлеб пшеничный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</si>
  <si>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</si>
  <si>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</si>
  <si>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</si>
  <si>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</si>
  <si>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</si>
  <si>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</si>
  <si>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</si>
  <si>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</si>
  <si>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 xml:space="preserve">Обед </t>
  </si>
  <si>
    <t xml:space="preserve">Завтрак </t>
  </si>
  <si>
    <t xml:space="preserve">   Наименование бдюда</t>
  </si>
  <si>
    <t>№ рецептур</t>
  </si>
  <si>
    <t>Рожки отварные</t>
  </si>
  <si>
    <t>Итого</t>
  </si>
  <si>
    <t>Рис отварной</t>
  </si>
  <si>
    <t>Цена</t>
  </si>
  <si>
    <t>1.5</t>
  </si>
  <si>
    <t>1.6</t>
  </si>
  <si>
    <t>Фрикадельки мясные "деревенские" в соусе  60/30</t>
  </si>
  <si>
    <t>неделя: 2               день8: среда</t>
  </si>
  <si>
    <t xml:space="preserve">Напиток лимонный </t>
  </si>
  <si>
    <t>Суп картофельный с бобовыми и гренками 200/20</t>
  </si>
  <si>
    <t>Меню приготавливаемых блюд  для детей с 1 по 4 класс</t>
  </si>
  <si>
    <t>Чай  фруктовый</t>
  </si>
  <si>
    <t>Суп картофельный с бобовыми и гренками 180/20</t>
  </si>
  <si>
    <t>Гуляш из мяса  30/40</t>
  </si>
  <si>
    <t>Меню приготавливаемых блюд  для детей с 5 по 11 класс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</si>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</sst>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1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/>
    <xf numFmtId="0" fontId="4" fillId="0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4" fillId="0" borderId="4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2" fontId="2" fillId="0" borderId="0" xfId="0" applyNumberFormat="1" applyFont="1" applyFill="1"/>
    <xf numFmtId="0" fontId="4" fillId="0" borderId="0" xfId="0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/>
    <xf numFmtId="4" fontId="6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top" wrapText="1"/>
    </xf>
    <xf numFmtId="2" fontId="10" fillId="0" borderId="0" xfId="0" applyNumberFormat="1" applyFont="1" applyFill="1" applyBorder="1"/>
    <xf numFmtId="2" fontId="4" fillId="0" borderId="0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workbookViewId="0">
      <pane xSplit="2" ySplit="7" topLeftCell="C8" activePane="bottomRight" state="frozen"/>
      <selection activeCell="N137" sqref="N137"/>
      <selection pane="topRight" activeCell="N137" sqref="N137"/>
      <selection pane="bottomLeft" activeCell="N137" sqref="N137"/>
      <selection pane="bottomRight" activeCell="C30" sqref="C30"/>
    </sheetView>
  </sheetViews>
  <sheetFormatPr defaultColWidth="9.109375" defaultRowHeight="15" x14ac:dyDescent="0.25"/>
  <cols>
    <col min="1" max="1" width="10" style="32" customWidth="1"/>
    <col min="2" max="2" width="57" style="10" customWidth="1"/>
    <col min="3" max="3" width="9.5546875" style="42" customWidth="1"/>
    <col min="4" max="4" width="9.5546875" style="29" customWidth="1"/>
    <col min="5" max="5" width="10.33203125" style="10" customWidth="1"/>
    <col min="6" max="7" width="10.6640625" style="10" customWidth="1"/>
    <col min="8" max="8" width="11.88671875" style="10" customWidth="1"/>
    <col min="9" max="15" width="11.88671875" style="10" hidden="1" customWidth="1"/>
    <col min="16" max="18" width="9.109375" style="10" hidden="1" customWidth="1"/>
    <col min="19" max="19" width="10.33203125" style="10" hidden="1" customWidth="1"/>
    <col min="20" max="29" width="9.109375" style="10" hidden="1" customWidth="1"/>
    <col min="30" max="16384" width="9.109375" style="10"/>
  </cols>
  <sheetData>
    <row r="1" spans="1:19" ht="15" customHeight="1" x14ac:dyDescent="0.25">
      <c r="B1" s="67" t="s">
        <v>23</v>
      </c>
      <c r="C1" s="67"/>
      <c r="D1" s="67"/>
      <c r="E1" s="67"/>
      <c r="F1" s="67"/>
      <c r="G1" s="67"/>
      <c r="H1" s="31"/>
      <c r="I1" s="31"/>
      <c r="J1" s="31"/>
      <c r="K1" s="31"/>
      <c r="L1" s="31"/>
      <c r="M1" s="31"/>
      <c r="N1" s="31"/>
      <c r="O1" s="31"/>
    </row>
    <row r="2" spans="1:19" x14ac:dyDescent="0.25">
      <c r="B2" s="68"/>
      <c r="C2" s="68"/>
      <c r="D2" s="68"/>
      <c r="E2" s="68"/>
      <c r="F2" s="68"/>
      <c r="G2" s="68"/>
    </row>
    <row r="3" spans="1:19" ht="15.75" customHeight="1" x14ac:dyDescent="0.25">
      <c r="A3" s="69" t="s">
        <v>12</v>
      </c>
      <c r="B3" s="72" t="s">
        <v>11</v>
      </c>
      <c r="C3" s="75" t="s">
        <v>5</v>
      </c>
      <c r="D3" s="78" t="s">
        <v>16</v>
      </c>
      <c r="E3" s="57" t="s">
        <v>6</v>
      </c>
      <c r="F3" s="57"/>
      <c r="G3" s="58"/>
      <c r="H3" s="54" t="s">
        <v>7</v>
      </c>
      <c r="I3" s="48"/>
      <c r="J3" s="48"/>
      <c r="K3" s="48"/>
      <c r="L3" s="48"/>
      <c r="M3" s="48"/>
      <c r="N3" s="48"/>
      <c r="O3" s="48"/>
    </row>
    <row r="4" spans="1:19" ht="15.75" customHeight="1" x14ac:dyDescent="0.25">
      <c r="A4" s="70"/>
      <c r="B4" s="73"/>
      <c r="C4" s="76"/>
      <c r="D4" s="78"/>
      <c r="E4" s="59"/>
      <c r="F4" s="59"/>
      <c r="G4" s="60"/>
      <c r="H4" s="55"/>
      <c r="I4" s="48"/>
      <c r="J4" s="48"/>
      <c r="K4" s="48"/>
      <c r="L4" s="48"/>
      <c r="M4" s="48"/>
      <c r="N4" s="48"/>
      <c r="O4" s="48"/>
    </row>
    <row r="5" spans="1:19" ht="15" customHeight="1" x14ac:dyDescent="0.25">
      <c r="A5" s="70"/>
      <c r="B5" s="73"/>
      <c r="C5" s="76"/>
      <c r="D5" s="78"/>
      <c r="E5" s="61" t="s">
        <v>1</v>
      </c>
      <c r="F5" s="72" t="s">
        <v>2</v>
      </c>
      <c r="G5" s="72" t="s">
        <v>3</v>
      </c>
      <c r="H5" s="55"/>
      <c r="I5" s="48"/>
      <c r="J5" s="48"/>
      <c r="K5" s="48"/>
      <c r="L5" s="48"/>
      <c r="M5" s="48"/>
      <c r="N5" s="48"/>
      <c r="O5" s="48"/>
    </row>
    <row r="6" spans="1:19" ht="15" customHeight="1" x14ac:dyDescent="0.25">
      <c r="A6" s="70"/>
      <c r="B6" s="73"/>
      <c r="C6" s="76"/>
      <c r="D6" s="78"/>
      <c r="E6" s="62"/>
      <c r="F6" s="73"/>
      <c r="G6" s="73"/>
      <c r="H6" s="55"/>
      <c r="I6" s="48"/>
      <c r="J6" s="48"/>
      <c r="K6" s="48"/>
      <c r="L6" s="48"/>
      <c r="M6" s="48"/>
      <c r="N6" s="48"/>
      <c r="O6" s="48"/>
    </row>
    <row r="7" spans="1:19" ht="33" customHeight="1" x14ac:dyDescent="0.25">
      <c r="A7" s="71"/>
      <c r="B7" s="74"/>
      <c r="C7" s="77"/>
      <c r="D7" s="78"/>
      <c r="E7" s="63"/>
      <c r="F7" s="74"/>
      <c r="G7" s="74"/>
      <c r="H7" s="56"/>
      <c r="I7" s="48"/>
      <c r="J7" s="48"/>
      <c r="K7" s="48"/>
      <c r="L7" s="48"/>
      <c r="M7" s="48"/>
      <c r="N7" s="48"/>
      <c r="O7" s="48"/>
    </row>
    <row r="8" spans="1:19" ht="18" customHeight="1" x14ac:dyDescent="0.25">
      <c r="A8" s="64" t="s">
        <v>20</v>
      </c>
      <c r="B8" s="57"/>
      <c r="C8" s="40"/>
      <c r="D8" s="20"/>
      <c r="E8" s="20"/>
      <c r="F8" s="20"/>
      <c r="G8" s="20"/>
      <c r="H8" s="20"/>
      <c r="I8" s="16"/>
      <c r="J8" s="16"/>
      <c r="K8" s="16"/>
      <c r="L8" s="16"/>
      <c r="M8" s="16"/>
      <c r="N8" s="16"/>
      <c r="O8" s="16"/>
    </row>
    <row r="9" spans="1:19" ht="18" customHeight="1" x14ac:dyDescent="0.25">
      <c r="A9" s="59" t="s">
        <v>10</v>
      </c>
      <c r="B9" s="59"/>
      <c r="C9" s="33"/>
      <c r="D9" s="27"/>
      <c r="E9" s="9"/>
      <c r="F9" s="9"/>
      <c r="G9" s="9"/>
      <c r="H9" s="16"/>
      <c r="I9" s="16"/>
      <c r="J9" s="16"/>
      <c r="K9" s="16"/>
      <c r="L9" s="16"/>
      <c r="M9" s="16"/>
      <c r="N9" s="16"/>
      <c r="O9" s="16"/>
    </row>
    <row r="10" spans="1:19" ht="18" customHeight="1" x14ac:dyDescent="0.3">
      <c r="A10" s="34">
        <v>107</v>
      </c>
      <c r="B10" s="21" t="s">
        <v>19</v>
      </c>
      <c r="C10" s="43">
        <v>90</v>
      </c>
      <c r="D10" s="18">
        <v>41.6</v>
      </c>
      <c r="E10" s="19">
        <v>9.82</v>
      </c>
      <c r="F10" s="19">
        <v>10.039999999999999</v>
      </c>
      <c r="G10" s="19">
        <v>10.780000000000001</v>
      </c>
      <c r="H10" s="19">
        <v>172.76</v>
      </c>
      <c r="I10" s="49">
        <v>39.28</v>
      </c>
      <c r="J10" s="49">
        <v>90.359999999999985</v>
      </c>
      <c r="K10" s="49">
        <v>43.120000000000005</v>
      </c>
      <c r="L10" s="49">
        <v>172.76</v>
      </c>
      <c r="M10" s="52"/>
      <c r="N10" s="52"/>
      <c r="O10" s="52"/>
      <c r="R10" s="10">
        <v>9.8000000000000007</v>
      </c>
    </row>
    <row r="11" spans="1:19" s="7" customFormat="1" ht="18" customHeight="1" x14ac:dyDescent="0.3">
      <c r="A11" s="34">
        <v>227</v>
      </c>
      <c r="B11" s="22" t="s">
        <v>13</v>
      </c>
      <c r="C11" s="43">
        <v>180</v>
      </c>
      <c r="D11" s="30">
        <v>19.899999999999999</v>
      </c>
      <c r="E11" s="15">
        <v>5.26</v>
      </c>
      <c r="F11" s="15">
        <v>4.28</v>
      </c>
      <c r="G11" s="15">
        <v>27.64</v>
      </c>
      <c r="H11" s="15">
        <v>170.12</v>
      </c>
      <c r="I11" s="49">
        <v>21.04</v>
      </c>
      <c r="J11" s="49">
        <v>38.520000000000003</v>
      </c>
      <c r="K11" s="49">
        <v>110.56</v>
      </c>
      <c r="L11" s="49">
        <v>170.12</v>
      </c>
      <c r="M11" s="49"/>
      <c r="N11" s="49"/>
      <c r="O11" s="49"/>
      <c r="P11" s="10"/>
      <c r="Q11" s="10"/>
      <c r="R11" s="10">
        <v>8.77</v>
      </c>
      <c r="S11" s="10"/>
    </row>
    <row r="12" spans="1:19" ht="18" customHeight="1" x14ac:dyDescent="0.3">
      <c r="A12" s="34">
        <v>300</v>
      </c>
      <c r="B12" s="22" t="s">
        <v>24</v>
      </c>
      <c r="C12" s="38">
        <v>200</v>
      </c>
      <c r="D12" s="18">
        <v>3.5</v>
      </c>
      <c r="E12" s="4">
        <v>0.1</v>
      </c>
      <c r="F12" s="4">
        <v>0</v>
      </c>
      <c r="G12" s="4">
        <v>15.2</v>
      </c>
      <c r="H12" s="4">
        <v>61</v>
      </c>
      <c r="I12" s="49">
        <v>0.4</v>
      </c>
      <c r="J12" s="49">
        <v>0</v>
      </c>
      <c r="K12" s="49">
        <v>60.8</v>
      </c>
      <c r="L12" s="49">
        <v>61.199999999999996</v>
      </c>
      <c r="M12" s="44"/>
      <c r="N12" s="44"/>
      <c r="O12" s="44"/>
      <c r="P12" s="7"/>
      <c r="Q12" s="7"/>
      <c r="R12" s="7">
        <v>2.16</v>
      </c>
      <c r="S12" s="7"/>
    </row>
    <row r="13" spans="1:19" ht="18" customHeight="1" x14ac:dyDescent="0.3">
      <c r="A13" s="36" t="s">
        <v>17</v>
      </c>
      <c r="B13" s="4" t="s">
        <v>0</v>
      </c>
      <c r="C13" s="38">
        <v>30</v>
      </c>
      <c r="D13" s="18">
        <v>6.54</v>
      </c>
      <c r="E13" s="4">
        <v>2.37</v>
      </c>
      <c r="F13" s="4">
        <v>0.3</v>
      </c>
      <c r="G13" s="4">
        <v>14.49</v>
      </c>
      <c r="H13" s="4">
        <v>70.14</v>
      </c>
      <c r="I13" s="49">
        <v>9.48</v>
      </c>
      <c r="J13" s="49">
        <v>2.6999999999999997</v>
      </c>
      <c r="K13" s="49">
        <v>57.96</v>
      </c>
      <c r="L13" s="49">
        <v>70.14</v>
      </c>
      <c r="M13" s="44"/>
      <c r="N13" s="44"/>
      <c r="O13" s="44"/>
      <c r="R13" s="10">
        <v>1.57</v>
      </c>
    </row>
    <row r="14" spans="1:19" ht="18" customHeight="1" x14ac:dyDescent="0.3">
      <c r="A14" s="35"/>
      <c r="B14" s="8" t="s">
        <v>14</v>
      </c>
      <c r="C14" s="37">
        <v>500</v>
      </c>
      <c r="D14" s="6">
        <v>71.540000000000006</v>
      </c>
      <c r="E14" s="5">
        <v>17.55</v>
      </c>
      <c r="F14" s="5">
        <v>14.620000000000001</v>
      </c>
      <c r="G14" s="5">
        <v>68.11</v>
      </c>
      <c r="H14" s="5">
        <v>474.02</v>
      </c>
      <c r="I14" s="27">
        <v>15.4</v>
      </c>
      <c r="J14" s="27">
        <v>15.8</v>
      </c>
      <c r="K14" s="27">
        <v>67</v>
      </c>
      <c r="L14" s="27">
        <v>470</v>
      </c>
      <c r="M14" s="9"/>
      <c r="N14" s="9"/>
      <c r="O14" s="9"/>
      <c r="P14" s="47">
        <v>0</v>
      </c>
      <c r="R14" s="10">
        <v>22.3</v>
      </c>
    </row>
    <row r="15" spans="1:19" ht="18" customHeight="1" x14ac:dyDescent="0.25">
      <c r="A15" s="65" t="s">
        <v>9</v>
      </c>
      <c r="B15" s="66"/>
      <c r="C15" s="41"/>
      <c r="D15" s="27"/>
      <c r="E15" s="16"/>
      <c r="F15" s="16"/>
      <c r="G15" s="16"/>
      <c r="H15" s="16"/>
      <c r="I15" s="9">
        <v>2.1500000000000004</v>
      </c>
      <c r="J15" s="9">
        <v>-1.1799999999999997</v>
      </c>
      <c r="K15" s="9">
        <v>1.1099999999999994</v>
      </c>
      <c r="L15" s="16"/>
      <c r="M15" s="16"/>
      <c r="N15" s="16"/>
      <c r="O15" s="16"/>
    </row>
    <row r="16" spans="1:19" ht="18" customHeight="1" x14ac:dyDescent="0.3">
      <c r="A16" s="34">
        <v>65</v>
      </c>
      <c r="B16" s="17" t="s">
        <v>22</v>
      </c>
      <c r="C16" s="43">
        <v>250</v>
      </c>
      <c r="D16" s="28">
        <v>16</v>
      </c>
      <c r="E16" s="11">
        <v>7.3</v>
      </c>
      <c r="F16" s="11">
        <v>7.4</v>
      </c>
      <c r="G16" s="11">
        <v>30.8</v>
      </c>
      <c r="H16" s="11">
        <v>219</v>
      </c>
      <c r="I16" s="49">
        <v>29.2</v>
      </c>
      <c r="J16" s="49">
        <v>66.600000000000009</v>
      </c>
      <c r="K16" s="49">
        <v>123.2</v>
      </c>
      <c r="L16" s="49">
        <v>219</v>
      </c>
      <c r="M16" s="46"/>
      <c r="N16" s="46"/>
      <c r="O16" s="46"/>
      <c r="R16" s="10">
        <v>9.1300000000000008</v>
      </c>
    </row>
    <row r="17" spans="1:30" ht="18" customHeight="1" x14ac:dyDescent="0.3">
      <c r="A17" s="34">
        <v>96</v>
      </c>
      <c r="B17" s="1" t="s">
        <v>26</v>
      </c>
      <c r="C17" s="23">
        <v>70</v>
      </c>
      <c r="D17" s="18">
        <v>29.169999999999998</v>
      </c>
      <c r="E17" s="14">
        <v>10.02</v>
      </c>
      <c r="F17" s="14">
        <v>11.24</v>
      </c>
      <c r="G17" s="14">
        <v>7.1</v>
      </c>
      <c r="H17" s="14">
        <v>168.18</v>
      </c>
      <c r="I17" s="49">
        <v>40.08</v>
      </c>
      <c r="J17" s="49">
        <v>101.16</v>
      </c>
      <c r="K17" s="49">
        <v>28.4</v>
      </c>
      <c r="L17" s="49">
        <v>169.64000000000001</v>
      </c>
      <c r="M17" s="53"/>
      <c r="N17" s="53"/>
      <c r="O17" s="53"/>
      <c r="R17" s="10">
        <v>22.5</v>
      </c>
    </row>
    <row r="18" spans="1:30" s="7" customFormat="1" ht="18" customHeight="1" x14ac:dyDescent="0.3">
      <c r="A18" s="34">
        <v>187</v>
      </c>
      <c r="B18" s="4" t="s">
        <v>15</v>
      </c>
      <c r="C18" s="23">
        <v>150</v>
      </c>
      <c r="D18" s="18">
        <v>10</v>
      </c>
      <c r="E18" s="14">
        <v>4.4000000000000004</v>
      </c>
      <c r="F18" s="14">
        <v>4.7</v>
      </c>
      <c r="G18" s="14">
        <v>34.18</v>
      </c>
      <c r="H18" s="14">
        <v>196.62</v>
      </c>
      <c r="I18" s="49">
        <v>17.600000000000001</v>
      </c>
      <c r="J18" s="49">
        <v>42.300000000000004</v>
      </c>
      <c r="K18" s="49">
        <v>136.72</v>
      </c>
      <c r="L18" s="49">
        <v>196.62</v>
      </c>
      <c r="M18" s="53"/>
      <c r="N18" s="53"/>
      <c r="O18" s="53"/>
      <c r="P18" s="10"/>
      <c r="Q18" s="10"/>
      <c r="R18" s="10">
        <v>5.25</v>
      </c>
      <c r="S18" s="10"/>
    </row>
    <row r="19" spans="1:30" s="7" customFormat="1" ht="18" customHeight="1" x14ac:dyDescent="0.3">
      <c r="A19" s="34">
        <v>321</v>
      </c>
      <c r="B19" s="4" t="s">
        <v>21</v>
      </c>
      <c r="C19" s="38">
        <v>200</v>
      </c>
      <c r="D19" s="30">
        <v>12.826000000000001</v>
      </c>
      <c r="E19" s="12">
        <v>0.1</v>
      </c>
      <c r="F19" s="12">
        <v>0</v>
      </c>
      <c r="G19" s="12">
        <v>18.399999999999999</v>
      </c>
      <c r="H19" s="13">
        <v>74</v>
      </c>
      <c r="I19" s="49">
        <v>0.4</v>
      </c>
      <c r="J19" s="49">
        <v>0</v>
      </c>
      <c r="K19" s="49">
        <v>73.599999999999994</v>
      </c>
      <c r="L19" s="49">
        <v>74</v>
      </c>
      <c r="M19" s="50"/>
      <c r="N19" s="50"/>
      <c r="O19" s="50"/>
      <c r="R19" s="7">
        <v>5.83</v>
      </c>
    </row>
    <row r="20" spans="1:30" ht="18" customHeight="1" x14ac:dyDescent="0.3">
      <c r="A20" s="36" t="s">
        <v>18</v>
      </c>
      <c r="B20" s="4" t="s">
        <v>4</v>
      </c>
      <c r="C20" s="38">
        <v>30</v>
      </c>
      <c r="D20" s="30">
        <v>3.54</v>
      </c>
      <c r="E20" s="2">
        <v>1.98</v>
      </c>
      <c r="F20" s="39">
        <v>0.36</v>
      </c>
      <c r="G20" s="2">
        <v>10.02</v>
      </c>
      <c r="H20" s="2">
        <v>51.24</v>
      </c>
      <c r="I20" s="49">
        <v>7.92</v>
      </c>
      <c r="J20" s="49">
        <v>3.2399999999999998</v>
      </c>
      <c r="K20" s="49">
        <v>40.08</v>
      </c>
      <c r="L20" s="49">
        <v>51.239999999999995</v>
      </c>
      <c r="M20" s="45"/>
      <c r="N20" s="45"/>
      <c r="O20" s="45"/>
      <c r="P20" s="7"/>
      <c r="Q20" s="7"/>
      <c r="R20" s="7">
        <v>1.57</v>
      </c>
      <c r="S20" s="7"/>
      <c r="AD20" s="10" t="s">
        <v>28</v>
      </c>
    </row>
    <row r="21" spans="1:30" ht="18" customHeight="1" x14ac:dyDescent="0.3">
      <c r="A21" s="35"/>
      <c r="B21" s="8" t="s">
        <v>14</v>
      </c>
      <c r="C21" s="37">
        <v>700</v>
      </c>
      <c r="D21" s="26">
        <v>71.536000000000016</v>
      </c>
      <c r="E21" s="5">
        <v>23.8</v>
      </c>
      <c r="F21" s="5">
        <v>23.7</v>
      </c>
      <c r="G21" s="5">
        <v>100.49999999999999</v>
      </c>
      <c r="H21" s="5">
        <v>709.04</v>
      </c>
      <c r="I21" s="27">
        <v>23.1</v>
      </c>
      <c r="J21" s="27">
        <v>23.700000000000003</v>
      </c>
      <c r="K21" s="27">
        <v>100.5</v>
      </c>
      <c r="L21" s="27">
        <v>705</v>
      </c>
      <c r="M21" s="9"/>
      <c r="N21" s="9"/>
      <c r="O21" s="9"/>
      <c r="P21" s="47">
        <v>3.9999999999906777E-3</v>
      </c>
      <c r="R21" s="10">
        <v>44.28</v>
      </c>
    </row>
    <row r="22" spans="1:30" ht="18" customHeight="1" x14ac:dyDescent="0.3">
      <c r="A22" s="35"/>
      <c r="B22" s="3" t="s">
        <v>8</v>
      </c>
      <c r="C22" s="37"/>
      <c r="D22" s="26"/>
      <c r="E22" s="6">
        <v>41.35</v>
      </c>
      <c r="F22" s="6">
        <v>38.32</v>
      </c>
      <c r="G22" s="6">
        <v>168.60999999999999</v>
      </c>
      <c r="H22" s="6">
        <v>1183.06</v>
      </c>
      <c r="I22" s="51">
        <v>0.69999999999999929</v>
      </c>
      <c r="J22" s="51">
        <v>0</v>
      </c>
      <c r="K22" s="51">
        <v>0</v>
      </c>
      <c r="L22" s="51"/>
      <c r="M22" s="51"/>
      <c r="N22" s="51"/>
      <c r="O22" s="51"/>
    </row>
  </sheetData>
  <mergeCells count="13">
    <mergeCell ref="B1:G2"/>
    <mergeCell ref="A3:A7"/>
    <mergeCell ref="B3:B7"/>
    <mergeCell ref="C3:C7"/>
    <mergeCell ref="D3:D7"/>
    <mergeCell ref="F5:F7"/>
    <mergeCell ref="G5:G7"/>
    <mergeCell ref="H3:H7"/>
    <mergeCell ref="E3:G4"/>
    <mergeCell ref="E5:E7"/>
    <mergeCell ref="A8:B8"/>
    <mergeCell ref="A9:B9"/>
    <mergeCell ref="A15:B15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abSelected="1" workbookViewId="0">
      <selection activeCell="AC30" sqref="AC30"/>
    </sheetView>
  </sheetViews>
  <sheetFormatPr defaultColWidth="9.109375" defaultRowHeight="15" x14ac:dyDescent="0.25"/>
  <cols>
    <col min="1" max="1" width="10" style="32" customWidth="1"/>
    <col min="2" max="2" width="57" style="10" customWidth="1"/>
    <col min="3" max="3" width="9.5546875" style="42" customWidth="1"/>
    <col min="4" max="4" width="9.5546875" style="29" customWidth="1"/>
    <col min="5" max="5" width="10.33203125" style="10" customWidth="1"/>
    <col min="6" max="7" width="10.6640625" style="10" customWidth="1"/>
    <col min="8" max="8" width="11.88671875" style="10" customWidth="1"/>
    <col min="9" max="15" width="11.88671875" style="10" hidden="1" customWidth="1"/>
    <col min="16" max="18" width="9.109375" style="10" hidden="1" customWidth="1"/>
    <col min="19" max="19" width="10.33203125" style="10" hidden="1" customWidth="1"/>
    <col min="20" max="28" width="9.109375" style="10" hidden="1" customWidth="1"/>
    <col min="29" max="16384" width="9.109375" style="10"/>
  </cols>
  <sheetData>
    <row r="1" spans="1:19" ht="15" customHeight="1" x14ac:dyDescent="0.25">
      <c r="B1" s="67" t="s">
        <v>27</v>
      </c>
      <c r="C1" s="67"/>
      <c r="D1" s="67"/>
      <c r="E1" s="67"/>
      <c r="F1" s="67"/>
      <c r="G1" s="67"/>
      <c r="H1" s="31"/>
      <c r="I1" s="31"/>
      <c r="J1" s="31"/>
      <c r="K1" s="31"/>
      <c r="L1" s="31"/>
      <c r="M1" s="31"/>
      <c r="N1" s="31"/>
      <c r="O1" s="31"/>
    </row>
    <row r="2" spans="1:19" x14ac:dyDescent="0.25">
      <c r="B2" s="68"/>
      <c r="C2" s="68"/>
      <c r="D2" s="68"/>
      <c r="E2" s="68"/>
      <c r="F2" s="68"/>
      <c r="G2" s="68"/>
    </row>
    <row r="3" spans="1:19" ht="15.75" customHeight="1" x14ac:dyDescent="0.25">
      <c r="A3" s="69" t="s">
        <v>12</v>
      </c>
      <c r="B3" s="72" t="s">
        <v>11</v>
      </c>
      <c r="C3" s="75" t="s">
        <v>5</v>
      </c>
      <c r="D3" s="78" t="s">
        <v>16</v>
      </c>
      <c r="E3" s="57" t="s">
        <v>6</v>
      </c>
      <c r="F3" s="57"/>
      <c r="G3" s="58"/>
      <c r="H3" s="54" t="s">
        <v>7</v>
      </c>
      <c r="I3" s="48"/>
      <c r="J3" s="48"/>
      <c r="K3" s="48"/>
      <c r="L3" s="48"/>
      <c r="M3" s="48"/>
      <c r="N3" s="48"/>
      <c r="O3" s="48"/>
    </row>
    <row r="4" spans="1:19" ht="15.75" customHeight="1" x14ac:dyDescent="0.25">
      <c r="A4" s="70"/>
      <c r="B4" s="73"/>
      <c r="C4" s="76"/>
      <c r="D4" s="78"/>
      <c r="E4" s="59"/>
      <c r="F4" s="59"/>
      <c r="G4" s="60"/>
      <c r="H4" s="55"/>
      <c r="I4" s="48"/>
      <c r="J4" s="48"/>
      <c r="K4" s="48"/>
      <c r="L4" s="48"/>
      <c r="M4" s="48"/>
      <c r="N4" s="48"/>
      <c r="O4" s="48"/>
    </row>
    <row r="5" spans="1:19" ht="15" customHeight="1" x14ac:dyDescent="0.25">
      <c r="A5" s="70"/>
      <c r="B5" s="73"/>
      <c r="C5" s="76"/>
      <c r="D5" s="78"/>
      <c r="E5" s="61" t="s">
        <v>1</v>
      </c>
      <c r="F5" s="72" t="s">
        <v>2</v>
      </c>
      <c r="G5" s="72" t="s">
        <v>3</v>
      </c>
      <c r="H5" s="55"/>
      <c r="I5" s="48"/>
      <c r="J5" s="48"/>
      <c r="K5" s="48"/>
      <c r="L5" s="48"/>
      <c r="M5" s="48"/>
      <c r="N5" s="48"/>
      <c r="O5" s="48"/>
    </row>
    <row r="6" spans="1:19" ht="15" customHeight="1" x14ac:dyDescent="0.25">
      <c r="A6" s="70"/>
      <c r="B6" s="73"/>
      <c r="C6" s="76"/>
      <c r="D6" s="78"/>
      <c r="E6" s="62"/>
      <c r="F6" s="73"/>
      <c r="G6" s="73"/>
      <c r="H6" s="55"/>
      <c r="I6" s="48"/>
      <c r="J6" s="48"/>
      <c r="K6" s="48"/>
      <c r="L6" s="48"/>
      <c r="M6" s="48"/>
      <c r="N6" s="48"/>
      <c r="O6" s="48"/>
    </row>
    <row r="7" spans="1:19" ht="33" customHeight="1" x14ac:dyDescent="0.25">
      <c r="A7" s="71"/>
      <c r="B7" s="74"/>
      <c r="C7" s="77"/>
      <c r="D7" s="78"/>
      <c r="E7" s="63"/>
      <c r="F7" s="74"/>
      <c r="G7" s="74"/>
      <c r="H7" s="56"/>
      <c r="I7" s="48"/>
      <c r="J7" s="48"/>
      <c r="K7" s="48"/>
      <c r="L7" s="48"/>
      <c r="M7" s="48"/>
      <c r="N7" s="48"/>
      <c r="O7" s="48"/>
    </row>
    <row r="8" spans="1:19" ht="18" customHeight="1" x14ac:dyDescent="0.25">
      <c r="A8" s="64" t="s">
        <v>20</v>
      </c>
      <c r="B8" s="57"/>
      <c r="C8" s="40"/>
      <c r="D8" s="20"/>
      <c r="E8" s="20"/>
      <c r="F8" s="20"/>
      <c r="G8" s="20"/>
      <c r="H8" s="20"/>
      <c r="I8" s="16"/>
      <c r="J8" s="16"/>
      <c r="K8" s="16"/>
      <c r="L8" s="16"/>
      <c r="M8" s="16"/>
      <c r="N8" s="16"/>
      <c r="O8" s="16"/>
    </row>
    <row r="9" spans="1:19" ht="18" customHeight="1" x14ac:dyDescent="0.25">
      <c r="A9" s="59" t="s">
        <v>10</v>
      </c>
      <c r="B9" s="59"/>
      <c r="C9" s="33"/>
      <c r="D9" s="27"/>
      <c r="E9" s="9"/>
      <c r="F9" s="9"/>
      <c r="G9" s="9"/>
      <c r="H9" s="16"/>
      <c r="I9" s="16"/>
      <c r="J9" s="16"/>
      <c r="K9" s="16"/>
      <c r="L9" s="16"/>
      <c r="M9" s="16"/>
      <c r="N9" s="16"/>
      <c r="O9" s="16"/>
    </row>
    <row r="10" spans="1:19" ht="18" customHeight="1" x14ac:dyDescent="0.3">
      <c r="A10" s="34">
        <v>107</v>
      </c>
      <c r="B10" s="21" t="s">
        <v>19</v>
      </c>
      <c r="C10" s="43">
        <v>90</v>
      </c>
      <c r="D10" s="18">
        <v>41.6</v>
      </c>
      <c r="E10" s="19">
        <f>8+1.82</f>
        <v>9.82</v>
      </c>
      <c r="F10" s="19">
        <f>7.2+2.84</f>
        <v>10.039999999999999</v>
      </c>
      <c r="G10" s="19">
        <f>6.3+4.48</f>
        <v>10.780000000000001</v>
      </c>
      <c r="H10" s="19">
        <v>172.76</v>
      </c>
      <c r="I10" s="49">
        <f>E10*4</f>
        <v>39.28</v>
      </c>
      <c r="J10" s="49">
        <f>F10*9</f>
        <v>90.359999999999985</v>
      </c>
      <c r="K10" s="49">
        <f>G10*4</f>
        <v>43.120000000000005</v>
      </c>
      <c r="L10" s="49">
        <f>SUM(I10:K10)</f>
        <v>172.76</v>
      </c>
      <c r="M10" s="52"/>
      <c r="N10" s="52"/>
      <c r="O10" s="52"/>
      <c r="R10" s="10">
        <v>9.8000000000000007</v>
      </c>
    </row>
    <row r="11" spans="1:19" s="7" customFormat="1" ht="18" customHeight="1" x14ac:dyDescent="0.3">
      <c r="A11" s="34">
        <v>227</v>
      </c>
      <c r="B11" s="22" t="s">
        <v>13</v>
      </c>
      <c r="C11" s="43">
        <v>150</v>
      </c>
      <c r="D11" s="30">
        <f>20/150*180-5-3.46+0.9</f>
        <v>16.439999999999998</v>
      </c>
      <c r="E11" s="15">
        <f>4.5+0.76</f>
        <v>5.26</v>
      </c>
      <c r="F11" s="15">
        <f>7.4-3.12</f>
        <v>4.28</v>
      </c>
      <c r="G11" s="15">
        <f>31-3.36</f>
        <v>27.64</v>
      </c>
      <c r="H11" s="15">
        <v>170.12</v>
      </c>
      <c r="I11" s="49">
        <f>E11*4</f>
        <v>21.04</v>
      </c>
      <c r="J11" s="49">
        <f>F11*9</f>
        <v>38.520000000000003</v>
      </c>
      <c r="K11" s="49">
        <f>G11*4</f>
        <v>110.56</v>
      </c>
      <c r="L11" s="49">
        <f>SUM(I11:K11)</f>
        <v>170.12</v>
      </c>
      <c r="M11" s="49"/>
      <c r="N11" s="49"/>
      <c r="O11" s="49"/>
      <c r="P11" s="10"/>
      <c r="Q11" s="10"/>
      <c r="R11" s="10">
        <v>8.77</v>
      </c>
      <c r="S11" s="10"/>
    </row>
    <row r="12" spans="1:19" ht="18" customHeight="1" x14ac:dyDescent="0.3">
      <c r="A12" s="34">
        <v>300</v>
      </c>
      <c r="B12" s="22" t="s">
        <v>24</v>
      </c>
      <c r="C12" s="38">
        <v>200</v>
      </c>
      <c r="D12" s="18">
        <v>3.5</v>
      </c>
      <c r="E12" s="4">
        <v>0.1</v>
      </c>
      <c r="F12" s="4">
        <v>0</v>
      </c>
      <c r="G12" s="4">
        <v>15.2</v>
      </c>
      <c r="H12" s="4">
        <v>61</v>
      </c>
      <c r="I12" s="49">
        <f>E12*4</f>
        <v>0.4</v>
      </c>
      <c r="J12" s="49">
        <f>F12*9</f>
        <v>0</v>
      </c>
      <c r="K12" s="49">
        <f>G12*4</f>
        <v>60.8</v>
      </c>
      <c r="L12" s="49">
        <f>SUM(I12:K12)</f>
        <v>61.199999999999996</v>
      </c>
      <c r="M12" s="44"/>
      <c r="N12" s="44"/>
      <c r="O12" s="44"/>
      <c r="P12" s="7"/>
      <c r="Q12" s="7"/>
      <c r="R12" s="7">
        <v>2.16</v>
      </c>
      <c r="S12" s="7"/>
    </row>
    <row r="13" spans="1:19" ht="18" customHeight="1" x14ac:dyDescent="0.3">
      <c r="A13" s="36" t="s">
        <v>17</v>
      </c>
      <c r="B13" s="4" t="s">
        <v>0</v>
      </c>
      <c r="C13" s="38">
        <v>30</v>
      </c>
      <c r="D13" s="18">
        <v>6.54</v>
      </c>
      <c r="E13" s="4">
        <f>7.9/100*30</f>
        <v>2.37</v>
      </c>
      <c r="F13" s="4">
        <f>1/100*30</f>
        <v>0.3</v>
      </c>
      <c r="G13" s="4">
        <f>48.3/100*30</f>
        <v>14.49</v>
      </c>
      <c r="H13" s="4">
        <v>70.14</v>
      </c>
      <c r="I13" s="49">
        <f>E13*4</f>
        <v>9.48</v>
      </c>
      <c r="J13" s="49">
        <f>F13*9</f>
        <v>2.6999999999999997</v>
      </c>
      <c r="K13" s="49">
        <f>G13*4</f>
        <v>57.96</v>
      </c>
      <c r="L13" s="49">
        <f>SUM(I13:K13)</f>
        <v>70.14</v>
      </c>
      <c r="M13" s="44"/>
      <c r="N13" s="44"/>
      <c r="O13" s="44"/>
      <c r="R13" s="10">
        <v>1.57</v>
      </c>
    </row>
    <row r="14" spans="1:19" ht="18" customHeight="1" x14ac:dyDescent="0.3">
      <c r="A14" s="35"/>
      <c r="B14" s="8" t="s">
        <v>14</v>
      </c>
      <c r="C14" s="37">
        <f t="shared" ref="C14:H14" si="0">SUM(C10:C13)</f>
        <v>470</v>
      </c>
      <c r="D14" s="6">
        <f t="shared" si="0"/>
        <v>68.08</v>
      </c>
      <c r="E14" s="5">
        <f t="shared" si="0"/>
        <v>17.55</v>
      </c>
      <c r="F14" s="5">
        <f t="shared" si="0"/>
        <v>14.620000000000001</v>
      </c>
      <c r="G14" s="5">
        <f t="shared" si="0"/>
        <v>68.11</v>
      </c>
      <c r="H14" s="5">
        <f t="shared" si="0"/>
        <v>474.02</v>
      </c>
      <c r="I14" s="27">
        <f>77/100*20</f>
        <v>15.4</v>
      </c>
      <c r="J14" s="27">
        <f>79/100*20</f>
        <v>15.8</v>
      </c>
      <c r="K14" s="27">
        <f>335/100*20</f>
        <v>67</v>
      </c>
      <c r="L14" s="27">
        <f>2350/100*20</f>
        <v>470</v>
      </c>
      <c r="M14" s="9"/>
      <c r="N14" s="9"/>
      <c r="O14" s="9"/>
      <c r="P14" s="47">
        <f>71.54-D14</f>
        <v>3.460000000000008</v>
      </c>
      <c r="R14" s="10">
        <f>SUM(R10:R13)</f>
        <v>22.3</v>
      </c>
    </row>
    <row r="15" spans="1:19" ht="18" customHeight="1" x14ac:dyDescent="0.25">
      <c r="A15" s="65" t="s">
        <v>9</v>
      </c>
      <c r="B15" s="66"/>
      <c r="C15" s="41"/>
      <c r="D15" s="27"/>
      <c r="E15" s="16"/>
      <c r="F15" s="16"/>
      <c r="G15" s="16"/>
      <c r="H15" s="16"/>
      <c r="I15" s="9">
        <f>E14-I14</f>
        <v>2.1500000000000004</v>
      </c>
      <c r="J15" s="9">
        <f>F14-J14</f>
        <v>-1.1799999999999997</v>
      </c>
      <c r="K15" s="9">
        <f>G14-K14</f>
        <v>1.1099999999999994</v>
      </c>
      <c r="L15" s="16"/>
      <c r="M15" s="16"/>
      <c r="N15" s="16"/>
      <c r="O15" s="16"/>
    </row>
    <row r="16" spans="1:19" ht="18" customHeight="1" x14ac:dyDescent="0.3">
      <c r="A16" s="34">
        <v>65</v>
      </c>
      <c r="B16" s="17" t="s">
        <v>25</v>
      </c>
      <c r="C16" s="43">
        <v>200</v>
      </c>
      <c r="D16" s="28">
        <f>20/250*200-3.46</f>
        <v>12.54</v>
      </c>
      <c r="E16" s="11">
        <v>7.3</v>
      </c>
      <c r="F16" s="11">
        <f>4.4+3</f>
        <v>7.4</v>
      </c>
      <c r="G16" s="11">
        <v>30.8</v>
      </c>
      <c r="H16" s="11">
        <v>219</v>
      </c>
      <c r="I16" s="49">
        <f>E16*4</f>
        <v>29.2</v>
      </c>
      <c r="J16" s="49">
        <f>F16*9</f>
        <v>66.600000000000009</v>
      </c>
      <c r="K16" s="49">
        <f>G16*4</f>
        <v>123.2</v>
      </c>
      <c r="L16" s="49">
        <f>SUM(I16:K16)</f>
        <v>219</v>
      </c>
      <c r="M16" s="46"/>
      <c r="N16" s="46"/>
      <c r="O16" s="46"/>
      <c r="R16" s="10">
        <v>9.1300000000000008</v>
      </c>
    </row>
    <row r="17" spans="1:19" ht="18" customHeight="1" x14ac:dyDescent="0.3">
      <c r="A17" s="34">
        <v>96</v>
      </c>
      <c r="B17" s="1" t="s">
        <v>26</v>
      </c>
      <c r="C17" s="23">
        <v>70</v>
      </c>
      <c r="D17" s="18">
        <f>44/90*70-5.05</f>
        <v>29.172222222222221</v>
      </c>
      <c r="E17" s="14">
        <v>10.02</v>
      </c>
      <c r="F17" s="14">
        <f>9.3+1.94</f>
        <v>11.24</v>
      </c>
      <c r="G17" s="14">
        <v>7.1</v>
      </c>
      <c r="H17" s="14">
        <v>168.18</v>
      </c>
      <c r="I17" s="49">
        <f>E17*4</f>
        <v>40.08</v>
      </c>
      <c r="J17" s="49">
        <f>F17*9</f>
        <v>101.16</v>
      </c>
      <c r="K17" s="49">
        <f>G17*4</f>
        <v>28.4</v>
      </c>
      <c r="L17" s="49">
        <f>SUM(I17:K17)</f>
        <v>169.64000000000001</v>
      </c>
      <c r="M17" s="53"/>
      <c r="N17" s="53"/>
      <c r="O17" s="53"/>
      <c r="R17" s="10">
        <v>22.5</v>
      </c>
    </row>
    <row r="18" spans="1:19" s="7" customFormat="1" ht="18" customHeight="1" x14ac:dyDescent="0.3">
      <c r="A18" s="34">
        <v>187</v>
      </c>
      <c r="B18" s="4" t="s">
        <v>15</v>
      </c>
      <c r="C18" s="23">
        <v>150</v>
      </c>
      <c r="D18" s="18">
        <v>10</v>
      </c>
      <c r="E18" s="14">
        <v>4.4000000000000004</v>
      </c>
      <c r="F18" s="14">
        <v>4.7</v>
      </c>
      <c r="G18" s="14">
        <f>45-10.82</f>
        <v>34.18</v>
      </c>
      <c r="H18" s="14">
        <v>196.62</v>
      </c>
      <c r="I18" s="49">
        <f>E18*4</f>
        <v>17.600000000000001</v>
      </c>
      <c r="J18" s="49">
        <f>F18*9</f>
        <v>42.300000000000004</v>
      </c>
      <c r="K18" s="49">
        <f>G18*4</f>
        <v>136.72</v>
      </c>
      <c r="L18" s="49">
        <f>SUM(I18:K18)</f>
        <v>196.62</v>
      </c>
      <c r="M18" s="53"/>
      <c r="N18" s="53"/>
      <c r="O18" s="53"/>
      <c r="P18" s="10"/>
      <c r="Q18" s="10"/>
      <c r="R18" s="10">
        <v>5.25</v>
      </c>
      <c r="S18" s="10"/>
    </row>
    <row r="19" spans="1:19" s="7" customFormat="1" ht="18" customHeight="1" x14ac:dyDescent="0.3">
      <c r="A19" s="34">
        <v>321</v>
      </c>
      <c r="B19" s="4" t="s">
        <v>21</v>
      </c>
      <c r="C19" s="38">
        <v>200</v>
      </c>
      <c r="D19" s="30">
        <f>R19*2.2</f>
        <v>12.826000000000001</v>
      </c>
      <c r="E19" s="12">
        <v>0.1</v>
      </c>
      <c r="F19" s="12">
        <v>0</v>
      </c>
      <c r="G19" s="12">
        <v>18.399999999999999</v>
      </c>
      <c r="H19" s="13">
        <v>74</v>
      </c>
      <c r="I19" s="49">
        <f>E19*4</f>
        <v>0.4</v>
      </c>
      <c r="J19" s="49">
        <f>F19*9</f>
        <v>0</v>
      </c>
      <c r="K19" s="49">
        <f>G19*4</f>
        <v>73.599999999999994</v>
      </c>
      <c r="L19" s="49">
        <f>SUM(I19:K19)</f>
        <v>74</v>
      </c>
      <c r="M19" s="50"/>
      <c r="N19" s="50"/>
      <c r="O19" s="50"/>
      <c r="R19" s="7">
        <v>5.83</v>
      </c>
    </row>
    <row r="20" spans="1:19" ht="18" customHeight="1" x14ac:dyDescent="0.3">
      <c r="A20" s="36" t="s">
        <v>18</v>
      </c>
      <c r="B20" s="4" t="s">
        <v>4</v>
      </c>
      <c r="C20" s="38">
        <v>30</v>
      </c>
      <c r="D20" s="30">
        <v>3.54</v>
      </c>
      <c r="E20" s="2">
        <f>6.6/100*30</f>
        <v>1.98</v>
      </c>
      <c r="F20" s="39">
        <f>1.2/100*30</f>
        <v>0.36</v>
      </c>
      <c r="G20" s="2">
        <f>33.4/100*30</f>
        <v>10.02</v>
      </c>
      <c r="H20" s="2">
        <v>51.24</v>
      </c>
      <c r="I20" s="49">
        <f>E20*4</f>
        <v>7.92</v>
      </c>
      <c r="J20" s="49">
        <f>F20*9</f>
        <v>3.2399999999999998</v>
      </c>
      <c r="K20" s="49">
        <f>G20*4</f>
        <v>40.08</v>
      </c>
      <c r="L20" s="49">
        <f>SUM(I20:K20)</f>
        <v>51.239999999999995</v>
      </c>
      <c r="M20" s="45"/>
      <c r="N20" s="45"/>
      <c r="O20" s="45"/>
      <c r="P20" s="7"/>
      <c r="Q20" s="7"/>
      <c r="R20" s="7">
        <v>1.57</v>
      </c>
      <c r="S20" s="7"/>
    </row>
    <row r="21" spans="1:19" ht="18" customHeight="1" x14ac:dyDescent="0.3">
      <c r="A21" s="35"/>
      <c r="B21" s="8" t="s">
        <v>14</v>
      </c>
      <c r="C21" s="37">
        <f t="shared" ref="C21:H21" si="1">SUM(C16:C20)</f>
        <v>650</v>
      </c>
      <c r="D21" s="26">
        <f t="shared" si="1"/>
        <v>68.078222222222237</v>
      </c>
      <c r="E21" s="5">
        <f t="shared" si="1"/>
        <v>23.8</v>
      </c>
      <c r="F21" s="5">
        <f t="shared" si="1"/>
        <v>23.7</v>
      </c>
      <c r="G21" s="5">
        <f t="shared" si="1"/>
        <v>100.49999999999999</v>
      </c>
      <c r="H21" s="5">
        <f t="shared" si="1"/>
        <v>709.04</v>
      </c>
      <c r="I21" s="27">
        <f>77/100*30</f>
        <v>23.1</v>
      </c>
      <c r="J21" s="27">
        <f>79/100*30</f>
        <v>23.700000000000003</v>
      </c>
      <c r="K21" s="27">
        <f>335/100*30</f>
        <v>100.5</v>
      </c>
      <c r="L21" s="27">
        <f>2350/100*30</f>
        <v>705</v>
      </c>
      <c r="M21" s="9"/>
      <c r="N21" s="9"/>
      <c r="O21" s="9"/>
      <c r="P21" s="47">
        <f>71.54-D21</f>
        <v>3.461777777777769</v>
      </c>
      <c r="R21" s="10">
        <f>SUM(R16:R20)</f>
        <v>44.28</v>
      </c>
    </row>
    <row r="22" spans="1:19" ht="18" customHeight="1" x14ac:dyDescent="0.3">
      <c r="A22" s="35"/>
      <c r="B22" s="3" t="s">
        <v>8</v>
      </c>
      <c r="C22" s="37"/>
      <c r="D22" s="26"/>
      <c r="E22" s="6">
        <f>E14+E21</f>
        <v>41.35</v>
      </c>
      <c r="F22" s="6">
        <f>F14+F21</f>
        <v>38.32</v>
      </c>
      <c r="G22" s="6">
        <f>G14+G21</f>
        <v>168.60999999999999</v>
      </c>
      <c r="H22" s="6">
        <f>H14+H21</f>
        <v>1183.06</v>
      </c>
      <c r="I22" s="51">
        <f>E21-I21</f>
        <v>0.69999999999999929</v>
      </c>
      <c r="J22" s="51">
        <f>F21-J21</f>
        <v>0</v>
      </c>
      <c r="K22" s="51">
        <f>G21-K21</f>
        <v>0</v>
      </c>
      <c r="L22" s="51"/>
      <c r="M22" s="51"/>
      <c r="N22" s="51"/>
      <c r="O22" s="51"/>
    </row>
    <row r="23" spans="1:19" ht="18" customHeight="1" x14ac:dyDescent="0.25">
      <c r="A23" s="65"/>
      <c r="B23" s="66"/>
      <c r="C23" s="25"/>
      <c r="D23" s="24"/>
      <c r="E23" s="20"/>
      <c r="F23" s="20"/>
      <c r="G23" s="20"/>
      <c r="H23" s="24"/>
      <c r="I23" s="16"/>
      <c r="J23" s="16"/>
      <c r="K23" s="16"/>
      <c r="L23" s="16"/>
      <c r="M23" s="16"/>
      <c r="N23" s="16"/>
      <c r="O23" s="16"/>
    </row>
  </sheetData>
  <mergeCells count="14">
    <mergeCell ref="A8:B8"/>
    <mergeCell ref="A9:B9"/>
    <mergeCell ref="A15:B15"/>
    <mergeCell ref="A23:B23"/>
    <mergeCell ref="H3:H7"/>
    <mergeCell ref="E5:E7"/>
    <mergeCell ref="F5:F7"/>
    <mergeCell ref="G5:G7"/>
    <mergeCell ref="B1:G2"/>
    <mergeCell ref="A3:A7"/>
    <mergeCell ref="B3:B7"/>
    <mergeCell ref="C3:C7"/>
    <mergeCell ref="D3:D7"/>
    <mergeCell ref="E3:G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rowBreaks count="2" manualBreakCount="2">
    <brk id="7" max="16383" man="1"/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 1 по 4</vt:lpstr>
      <vt:lpstr>68,08</vt:lpstr>
      <vt:lpstr>'68,08'!Заголовки_для_печати</vt:lpstr>
      <vt:lpstr>'с 1 по 4'!Заголовки_для_печати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Учитель</cp:lastModifiedBy>
  <cp:lastPrinted>2023-08-31T07:33:08Z</cp:lastPrinted>
  <dcterms:created xsi:type="dcterms:W3CDTF">2017-07-26T06:10:42Z</dcterms:created>
  <dcterms:modified xsi:type="dcterms:W3CDTF">2023-09-26T13:41:16Z</dcterms:modified>
</cp:coreProperties>
</file>